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t\site icgb.eu\"/>
    </mc:Choice>
  </mc:AlternateContent>
  <xr:revisionPtr revIDLastSave="0" documentId="13_ncr:1_{0BEA1AC4-7F14-4354-87F6-DF3320EB58E6}" xr6:coauthVersionLast="47" xr6:coauthVersionMax="47" xr10:uidLastSave="{00000000-0000-0000-0000-000000000000}"/>
  <bookViews>
    <workbookView xWindow="4632" yWindow="2868" windowWidth="34560" windowHeight="18600" xr2:uid="{00000000-000D-0000-FFFF-FFFF00000000}"/>
  </bookViews>
  <sheets>
    <sheet name="Calculator" sheetId="1" r:id="rId1"/>
    <sheet name="Tariff Data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7" i="1" l="1"/>
  <c r="B21" i="1"/>
  <c r="B22" i="1" s="1"/>
  <c r="B15" i="1"/>
  <c r="B14" i="1"/>
  <c r="B20" i="1" s="1"/>
  <c r="B24" i="1" s="1"/>
  <c r="B13" i="1"/>
  <c r="B16" i="1" l="1"/>
  <c r="B19" i="1"/>
  <c r="B23" i="1" s="1"/>
  <c r="B25" i="1" s="1"/>
  <c r="B26" i="1" s="1"/>
</calcChain>
</file>

<file path=xl/sharedStrings.xml><?xml version="1.0" encoding="utf-8"?>
<sst xmlns="http://schemas.openxmlformats.org/spreadsheetml/2006/main" count="90" uniqueCount="59">
  <si>
    <t>ICGB Tariff Calculator</t>
  </si>
  <si>
    <t>INPUTS</t>
  </si>
  <si>
    <t>Flow type</t>
  </si>
  <si>
    <t>Firm Forward Flow</t>
  </si>
  <si>
    <t>Entry IP</t>
  </si>
  <si>
    <t>Komotini TAP</t>
  </si>
  <si>
    <t>Exit IP</t>
  </si>
  <si>
    <t>Stara Zagora</t>
  </si>
  <si>
    <t xml:space="preserve"> </t>
  </si>
  <si>
    <t>Capacity product</t>
  </si>
  <si>
    <t>Annual</t>
  </si>
  <si>
    <t>Gas-year quarter</t>
  </si>
  <si>
    <t>N/A</t>
  </si>
  <si>
    <t>Month</t>
  </si>
  <si>
    <t>Booked capacity (kWh/day)</t>
  </si>
  <si>
    <t>SELECTION CHECK</t>
  </si>
  <si>
    <t>Entry</t>
  </si>
  <si>
    <t>Exit</t>
  </si>
  <si>
    <t>Period</t>
  </si>
  <si>
    <t>Overall</t>
  </si>
  <si>
    <t>CALCULATION RESULTS</t>
  </si>
  <si>
    <t>Entry product tariff EUR/kWh/day/runtime</t>
  </si>
  <si>
    <t>Exit product tariff EUR/kWh/day/runtime</t>
  </si>
  <si>
    <t>Runtime days</t>
  </si>
  <si>
    <t>Total energy for runtime (kWh)</t>
  </si>
  <si>
    <t>Entry charge (EUR)</t>
  </si>
  <si>
    <t>Exit charge (EUR)</t>
  </si>
  <si>
    <t>TOTAL TRANSPORTATION CHARGE (EUR)</t>
  </si>
  <si>
    <t>Transportation cost (EUR/MWh)</t>
  </si>
  <si>
    <t>Selected period</t>
  </si>
  <si>
    <t xml:space="preserve">*This calculator provides an indicative estimate of ICGB entry and/or exit capacity charges. 
The calculator does not include auction premiums, imbalance charges and any other applicable fees. </t>
  </si>
  <si>
    <t>ICGB Annual Tariffs</t>
  </si>
  <si>
    <t>Charge type</t>
  </si>
  <si>
    <t>IP</t>
  </si>
  <si>
    <t>Annual tariff</t>
  </si>
  <si>
    <t>Divisor</t>
  </si>
  <si>
    <t>Q1 (Oct-Dec)</t>
  </si>
  <si>
    <t>January</t>
  </si>
  <si>
    <t>Komotini DESFA</t>
  </si>
  <si>
    <t>Quarterly</t>
  </si>
  <si>
    <t>Q2 (Jan-Mar)</t>
  </si>
  <si>
    <t>February</t>
  </si>
  <si>
    <t>Monthly</t>
  </si>
  <si>
    <t>Q3 (Apr-Jun)</t>
  </si>
  <si>
    <t>March</t>
  </si>
  <si>
    <t>Kardzhali</t>
  </si>
  <si>
    <t>Daily / Within-day</t>
  </si>
  <si>
    <t>Q4 (Jul-Sep)</t>
  </si>
  <si>
    <t>April</t>
  </si>
  <si>
    <t>Interruptible Forward Flow</t>
  </si>
  <si>
    <t>May</t>
  </si>
  <si>
    <t>June</t>
  </si>
  <si>
    <t>July</t>
  </si>
  <si>
    <t>Interruptible Reverse Flow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</si>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</sst>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0.000000"/>
    <numFmt numFmtId="165" formatCode="#,##0.0000"/>
  </numFmts>
  <fonts count="5">
    <font>
      <sz val="11"/>
      <name val="Carlito"/>
    </font>
    <font>
      <b/>
      <sz val="16"/>
      <color rgb="FFFFFFFF"/>
      <name val="Carlito"/>
    </font>
    <font>
      <b/>
      <sz val="11"/>
      <color rgb="FFFFFFFF"/>
      <name val="Carlito"/>
    </font>
    <font>
      <b/>
      <sz val="11"/>
      <name val="Carlito"/>
    </font>
    <font>
      <i/>
      <sz val="9"/>
      <name val="Carlito"/>
    </font>
  </fonts>
  <fills count="8">
    <fill>
      <patternFill patternType="none"/>
    </fill>
    <fill>
      <patternFill patternType="gray125"/>
    </fill>
    <fill>
      <patternFill patternType="solid">
        <fgColor rgb="FF17365D"/>
      </patternFill>
    </fill>
    <fill>
      <patternFill patternType="solid">
        <fgColor rgb="FFD9EAF7"/>
      </patternFill>
    </fill>
    <fill>
      <patternFill patternType="solid">
        <fgColor rgb="FFFFF2CC"/>
      </patternFill>
    </fill>
    <fill>
      <patternFill patternType="solid">
        <fgColor rgb="FFE7E6E6"/>
      </patternFill>
    </fill>
    <fill>
      <patternFill patternType="solid">
        <fgColor rgb="FFF7FAFC"/>
      </patternFill>
    </fill>
    <fill>
      <patternFill patternType="solid">
        <fgColor rgb="FFF2F2F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3" borderId="0" xfId="0" applyFont="1" applyFill="1"/>
    <xf numFmtId="0" fontId="0" fillId="4" borderId="0" xfId="0" applyFill="1"/>
    <xf numFmtId="0" fontId="0" fillId="5" borderId="0" xfId="0" applyFill="1" applyAlignment="1">
      <alignment wrapText="1"/>
    </xf>
    <xf numFmtId="164" fontId="0" fillId="6" borderId="0" xfId="0" applyNumberFormat="1" applyFill="1"/>
    <xf numFmtId="1" fontId="0" fillId="6" borderId="0" xfId="0" applyNumberFormat="1" applyFill="1"/>
    <xf numFmtId="4" fontId="0" fillId="6" borderId="0" xfId="0" applyNumberFormat="1" applyFill="1"/>
    <xf numFmtId="4" fontId="3" fillId="6" borderId="0" xfId="0" applyNumberFormat="1" applyFont="1" applyFill="1"/>
    <xf numFmtId="165" fontId="3" fillId="6" borderId="0" xfId="0" applyNumberFormat="1" applyFont="1" applyFill="1"/>
    <xf numFmtId="4" fontId="0" fillId="6" borderId="0" xfId="0" applyNumberFormat="1" applyFill="1" applyAlignment="1">
      <alignment horizontal="center"/>
    </xf>
    <xf numFmtId="3" fontId="3" fillId="4" borderId="0" xfId="0" applyNumberFormat="1" applyFont="1" applyFill="1"/>
    <xf numFmtId="0" fontId="2" fillId="2" borderId="0" xfId="0" applyFont="1" applyFill="1" applyAlignment="1">
      <alignment horizontal="center" wrapText="1"/>
    </xf>
    <xf numFmtId="0" fontId="0" fillId="6" borderId="0" xfId="0" applyFill="1"/>
    <xf numFmtId="164" fontId="0" fillId="4" borderId="0" xfId="0" applyNumberFormat="1" applyFill="1"/>
    <xf numFmtId="0" fontId="2" fillId="2" borderId="0" xfId="0" applyFont="1" applyFill="1" applyAlignment="1">
      <alignment horizontal="center"/>
    </xf>
    <xf numFmtId="0" fontId="4" fillId="7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center"/>
    </xf>
  </cellXfs>
  <cellStyles count="1">
    <cellStyle name="Normal" xfId="0" builtinId="0"/>
  </cellStyles>
  <dxfs count="4">
    <dxf>
      <font>
        <b/>
        <color rgb="FF9C0006"/>
      </font>
      <fill>
        <patternFill patternType="solid">
          <bgColor rgb="FFFCE4D6"/>
        </patternFill>
      </fill>
    </dxf>
    <dxf>
      <font>
        <b/>
        <color rgb="FF006100"/>
      </font>
      <fill>
        <patternFill patternType="solid">
          <bgColor rgb="FFE2F0D9"/>
        </patternFill>
      </fill>
    </dxf>
    <dxf>
      <font>
        <b/>
        <color rgb="FF9C0006"/>
      </font>
      <fill>
        <patternFill>
          <bgColor rgb="FFFCE4D6"/>
        </patternFill>
      </fill>
    </dxf>
    <dxf>
      <font>
        <b/>
        <color rgb="FF006100"/>
      </font>
      <fill>
        <patternFill>
          <bgColor rgb="FFE2F0D9"/>
        </patternFill>
      </fill>
    </dxf>
  </dxfs>
  <tableStyles count="1" defaultTableStyle="TableStyleMedium2" defaultPivotStyle="PivotStyleLight16">
    <tableStyle name="Invisible" pivot="0" table="0" count="0" xr9:uid="{67C6AA06-ED0B-4211-A262-97568E00FE05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9"/>
  <sheetViews>
    <sheetView tabSelected="1" topLeftCell="A6" zoomScale="130" zoomScaleNormal="130" workbookViewId="0">
      <selection activeCell="D10" sqref="D10"/>
    </sheetView>
  </sheetViews>
  <sheetFormatPr defaultRowHeight="13.8"/>
  <cols>
    <col min="1" max="1" width="42.8984375" customWidth="1"/>
    <col min="2" max="2" width="24" customWidth="1"/>
    <col min="3" max="3" width="3" customWidth="1"/>
    <col min="4" max="4" width="22" customWidth="1"/>
    <col min="5" max="5" width="34" customWidth="1"/>
  </cols>
  <sheetData>
    <row r="1" spans="1:7" ht="21">
      <c r="A1" s="16" t="s">
        <v>0</v>
      </c>
      <c r="B1" s="16"/>
    </row>
    <row r="3" spans="1:7">
      <c r="A3" s="14" t="s">
        <v>1</v>
      </c>
      <c r="B3" s="14"/>
    </row>
    <row r="4" spans="1:7">
      <c r="A4" s="1" t="s">
        <v>2</v>
      </c>
      <c r="B4" s="2" t="s">
        <v>3</v>
      </c>
    </row>
    <row r="5" spans="1:7">
      <c r="A5" s="1" t="s">
        <v>4</v>
      </c>
      <c r="B5" s="2" t="s">
        <v>5</v>
      </c>
    </row>
    <row r="6" spans="1:7">
      <c r="A6" s="1" t="s">
        <v>6</v>
      </c>
      <c r="B6" s="2" t="s">
        <v>7</v>
      </c>
      <c r="G6" t="s">
        <v>8</v>
      </c>
    </row>
    <row r="7" spans="1:7">
      <c r="A7" s="1" t="s">
        <v>9</v>
      </c>
      <c r="B7" s="2" t="s">
        <v>10</v>
      </c>
    </row>
    <row r="8" spans="1:7">
      <c r="A8" s="1" t="s">
        <v>11</v>
      </c>
      <c r="B8" s="2" t="s">
        <v>12</v>
      </c>
    </row>
    <row r="9" spans="1:7">
      <c r="A9" s="1" t="s">
        <v>13</v>
      </c>
      <c r="B9" s="2" t="s">
        <v>12</v>
      </c>
    </row>
    <row r="10" spans="1:7">
      <c r="A10" s="1" t="s">
        <v>14</v>
      </c>
      <c r="B10" s="10">
        <v>1000</v>
      </c>
    </row>
    <row r="12" spans="1:7">
      <c r="A12" s="14" t="s">
        <v>15</v>
      </c>
      <c r="B12" s="14"/>
    </row>
    <row r="13" spans="1:7">
      <c r="A13" s="1" t="s">
        <v>16</v>
      </c>
      <c r="B13" s="3" t="str">
        <f>IF(B5="N/A","N/A",IF((SUMIFS('Tariff Data'!$D$4:$D$12,'Tariff Data'!$A$4:$A$12,$B$4,'Tariff Data'!$B$4:$B$12,"Entry",'Tariff Data'!$C$4:$C$12,$B$5))&gt;0,"Valid","Not available"))</f>
        <v>Valid</v>
      </c>
    </row>
    <row r="14" spans="1:7">
      <c r="A14" s="1" t="s">
        <v>17</v>
      </c>
      <c r="B14" s="3" t="str">
        <f>IF(B6="N/A","N/A",IF((SUMIFS('Tariff Data'!$D$4:$D$12,'Tariff Data'!$A$4:$A$12,$B$4,'Tariff Data'!$B$4:$B$12,"Exit",'Tariff Data'!$C$4:$C$12,$B$6))&gt;0,"Valid","Not available"))</f>
        <v>Valid</v>
      </c>
    </row>
    <row r="15" spans="1:7">
      <c r="A15" s="1" t="s">
        <v>18</v>
      </c>
      <c r="B15" s="3" t="str">
        <f>IF(B7="Quarterly",IF(B8="N/A","Select a quarter","Valid"),IF(B7="Monthly",IF(B9="N/A","Select a month","Valid"),"Valid"))</f>
        <v>Valid</v>
      </c>
    </row>
    <row r="16" spans="1:7">
      <c r="A16" s="1" t="s">
        <v>19</v>
      </c>
      <c r="B16" s="3" t="str">
        <f>IF(AND(OR(B13="Valid",B13="N/A"),OR(B14="Valid",B14="N/A"),B15="Valid"),"Valid selection","Check selections")</f>
        <v>Valid selection</v>
      </c>
    </row>
    <row r="18" spans="1:2">
      <c r="A18" s="14" t="s">
        <v>20</v>
      </c>
      <c r="B18" s="14"/>
    </row>
    <row r="19" spans="1:2">
      <c r="A19" s="1" t="s">
        <v>21</v>
      </c>
      <c r="B19" s="4">
        <f>IF(B5="N/A",0,IF(B13="Valid",ROUND((SUMIFS('Tariff Data'!$D$4:$D$12,'Tariff Data'!$A$4:$A$12,$B$4,'Tariff Data'!$B$4:$B$12,"Entry",'Tariff Data'!$C$4:$C$12,$B$5))/(SUMIFS('Tariff Data'!$G$4:$G$7,'Tariff Data'!$F$4:$F$7,$B$7)),6),""))</f>
        <v>0.102935</v>
      </c>
    </row>
    <row r="20" spans="1:2">
      <c r="A20" s="1" t="s">
        <v>22</v>
      </c>
      <c r="B20" s="4">
        <f>IF(B6="N/A",0,IF(B14="Valid",ROUND((SUMIFS('Tariff Data'!$D$4:$D$12,'Tariff Data'!$A$4:$A$12,$B$4,'Tariff Data'!$B$4:$B$12,"Exit",'Tariff Data'!$C$4:$C$12,$B$6))/(SUMIFS('Tariff Data'!$G$4:$G$7,'Tariff Data'!$F$4:$F$7,$B$7)),6),""))</f>
        <v>0.50256500000000004</v>
      </c>
    </row>
    <row r="21" spans="1:2">
      <c r="A21" s="1" t="s">
        <v>23</v>
      </c>
      <c r="B21" s="5">
        <f>IF(B7="Annual",365,IF(B7="Quarterly",SUMIFS('Tariff Data'!$J$4:$J$7,'Tariff Data'!$I$4:$I$7,$B$8),IF(B7="Monthly",SUMIFS('Tariff Data'!$M$4:$M$15,'Tariff Data'!$L$4:$L$15,$B$9),1)))</f>
        <v>365</v>
      </c>
    </row>
    <row r="22" spans="1:2">
      <c r="A22" s="1" t="s">
        <v>24</v>
      </c>
      <c r="B22" s="6">
        <f>IF(OR(B10="",B21=""),"",B10*B21)</f>
        <v>365000</v>
      </c>
    </row>
    <row r="23" spans="1:2">
      <c r="A23" s="1" t="s">
        <v>25</v>
      </c>
      <c r="B23" s="6">
        <f>IF(OR(B10="",B19=""),"",B10*B19)</f>
        <v>102.935</v>
      </c>
    </row>
    <row r="24" spans="1:2">
      <c r="A24" s="1" t="s">
        <v>26</v>
      </c>
      <c r="B24" s="6">
        <f>IF(OR(B10="",B20=""),"",B10*B20)</f>
        <v>502.56500000000005</v>
      </c>
    </row>
    <row r="25" spans="1:2">
      <c r="A25" s="1" t="s">
        <v>27</v>
      </c>
      <c r="B25" s="7">
        <f>IF(OR(B23="",B24=""),"",B23+B24)</f>
        <v>605.5</v>
      </c>
    </row>
    <row r="26" spans="1:2">
      <c r="A26" s="1" t="s">
        <v>28</v>
      </c>
      <c r="B26" s="8">
        <f>IF(OR(B22="",B25=""),"",B25/(B22/1000))</f>
        <v>1.6589041095890411</v>
      </c>
    </row>
    <row r="27" spans="1:2">
      <c r="A27" s="1" t="s">
        <v>29</v>
      </c>
      <c r="B27" s="9" t="str">
        <f>IF(B7="Quarterly",B8,IF(B7="Monthly",B9,IF(B7="Annual","Annual – 365 days","One gas day")))</f>
        <v>Annual – 365 days</v>
      </c>
    </row>
    <row r="29" spans="1:2" ht="32.700000000000003" customHeight="1">
      <c r="A29" s="15" t="s">
        <v>30</v>
      </c>
      <c r="B29" s="15"/>
    </row>
  </sheetData>
  <mergeCells count="5">
    <mergeCell ref="A18:B18"/>
    <mergeCell ref="A29:B29"/>
    <mergeCell ref="A3:B3"/>
    <mergeCell ref="A12:B12"/>
    <mergeCell ref="A1:B1"/>
  </mergeCells>
  <conditionalFormatting sqref="B13:B16">
    <cfRule type="expression" dxfId="3" priority="1">
      <formula>OR(B13="Valid",B13="Valid selection",B13="N/A")</formula>
    </cfRule>
    <cfRule type="expression" dxfId="2" priority="2">
      <formula>OR(B13="Not available",B13="Select a quarter",B13="Select a month",B13="Check selections")</formula>
    </cfRule>
    <cfRule type="expression" dxfId="1" priority="3">
      <formula>OR(B13="Valid",B13="Valid selection",B13="N/A")</formula>
    </cfRule>
    <cfRule type="expression" dxfId="0" priority="4">
      <formula>OR(B13="Not available",B13="Select a quarter",B13="Select a month",B13="Check selections")</formula>
    </cfRule>
  </conditionalFormatting>
  <dataValidations count="5">
    <dataValidation type="list" sqref="B4" xr:uid="{00000000-0002-0000-0000-000000000000}">
      <formula1>"Firm Forward Flow,Interruptible Forward Flow,Interruptible Reverse Flow"</formula1>
    </dataValidation>
    <dataValidation type="list" sqref="B5:B6" xr:uid="{00000000-0002-0000-0000-000001000000}">
      <formula1>"N/A,Komotini TAP,Komotini DESFA,Stara Zagora,Kardzhali"</formula1>
    </dataValidation>
    <dataValidation type="list" sqref="B7" xr:uid="{00000000-0002-0000-0000-000002000000}">
      <formula1>"Annual,Quarterly,Monthly,Daily / Within-day"</formula1>
    </dataValidation>
    <dataValidation type="list" sqref="B8" xr:uid="{00000000-0002-0000-0000-000003000000}">
      <formula1>"N/A,Q1 (Oct-Dec),Q2 (Jan-Mar),Q3 (Apr-Jun),Q4 (Jul-Sep)"</formula1>
    </dataValidation>
    <dataValidation type="list" sqref="B9" xr:uid="{00000000-0002-0000-0000-000004000000}">
      <formula1>"N/A,January,February,March,April,May,June,July,August,September,October,November,December"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15"/>
  <sheetViews>
    <sheetView workbookViewId="0">
      <selection activeCell="J23" sqref="J23"/>
    </sheetView>
  </sheetViews>
  <sheetFormatPr defaultRowHeight="13.8"/>
  <cols>
    <col min="1" max="1" width="29" customWidth="1"/>
    <col min="2" max="2" width="15" customWidth="1"/>
    <col min="3" max="3" width="21" customWidth="1"/>
    <col min="4" max="4" width="18" customWidth="1"/>
    <col min="5" max="5" width="3" customWidth="1"/>
    <col min="6" max="6" width="22" customWidth="1"/>
    <col min="7" max="7" width="12" customWidth="1"/>
    <col min="8" max="8" width="3" customWidth="1"/>
    <col min="9" max="9" width="20" customWidth="1"/>
    <col min="10" max="10" width="14" customWidth="1"/>
    <col min="11" max="11" width="3" customWidth="1"/>
    <col min="12" max="12" width="16" customWidth="1"/>
    <col min="13" max="13" width="14" customWidth="1"/>
  </cols>
  <sheetData>
    <row r="1" spans="1:13" ht="21">
      <c r="A1" s="16" t="s">
        <v>31</v>
      </c>
      <c r="B1" s="16"/>
      <c r="C1" s="16"/>
      <c r="D1" s="16"/>
    </row>
    <row r="3" spans="1:13">
      <c r="A3" s="11" t="s">
        <v>2</v>
      </c>
      <c r="B3" s="11" t="s">
        <v>32</v>
      </c>
      <c r="C3" s="11" t="s">
        <v>33</v>
      </c>
      <c r="D3" s="11" t="s">
        <v>34</v>
      </c>
      <c r="F3" s="11" t="s">
        <v>9</v>
      </c>
      <c r="G3" s="11" t="s">
        <v>35</v>
      </c>
      <c r="I3" s="11" t="s">
        <v>11</v>
      </c>
      <c r="J3" s="11" t="s">
        <v>23</v>
      </c>
      <c r="L3" s="11" t="s">
        <v>13</v>
      </c>
      <c r="M3" s="11" t="s">
        <v>23</v>
      </c>
    </row>
    <row r="4" spans="1:13">
      <c r="A4" s="12" t="s">
        <v>3</v>
      </c>
      <c r="B4" s="12" t="s">
        <v>16</v>
      </c>
      <c r="C4" s="12" t="s">
        <v>5</v>
      </c>
      <c r="D4" s="13">
        <v>0.102935</v>
      </c>
      <c r="F4" s="12" t="s">
        <v>10</v>
      </c>
      <c r="G4" s="12">
        <v>1</v>
      </c>
      <c r="I4" s="12" t="s">
        <v>36</v>
      </c>
      <c r="J4" s="12">
        <v>92</v>
      </c>
      <c r="L4" s="12" t="s">
        <v>37</v>
      </c>
      <c r="M4" s="12">
        <v>31</v>
      </c>
    </row>
    <row r="5" spans="1:13">
      <c r="A5" s="12" t="s">
        <v>3</v>
      </c>
      <c r="B5" s="12" t="s">
        <v>16</v>
      </c>
      <c r="C5" s="12" t="s">
        <v>38</v>
      </c>
      <c r="D5" s="13">
        <v>0.102935</v>
      </c>
      <c r="F5" s="12" t="s">
        <v>39</v>
      </c>
      <c r="G5" s="12">
        <v>4</v>
      </c>
      <c r="I5" s="12" t="s">
        <v>40</v>
      </c>
      <c r="J5" s="12">
        <v>90</v>
      </c>
      <c r="L5" s="12" t="s">
        <v>41</v>
      </c>
      <c r="M5" s="12">
        <v>28</v>
      </c>
    </row>
    <row r="6" spans="1:13">
      <c r="A6" s="12" t="s">
        <v>3</v>
      </c>
      <c r="B6" s="12" t="s">
        <v>17</v>
      </c>
      <c r="C6" s="12" t="s">
        <v>7</v>
      </c>
      <c r="D6" s="13">
        <v>0.50256500000000004</v>
      </c>
      <c r="F6" s="12" t="s">
        <v>42</v>
      </c>
      <c r="G6" s="12">
        <v>12</v>
      </c>
      <c r="I6" s="12" t="s">
        <v>43</v>
      </c>
      <c r="J6" s="12">
        <v>91</v>
      </c>
      <c r="L6" s="12" t="s">
        <v>44</v>
      </c>
      <c r="M6" s="12">
        <v>31</v>
      </c>
    </row>
    <row r="7" spans="1:13">
      <c r="A7" s="12" t="s">
        <v>3</v>
      </c>
      <c r="B7" s="12" t="s">
        <v>17</v>
      </c>
      <c r="C7" s="12" t="s">
        <v>45</v>
      </c>
      <c r="D7" s="13">
        <v>0.50256500000000004</v>
      </c>
      <c r="F7" s="12" t="s">
        <v>46</v>
      </c>
      <c r="G7" s="12">
        <v>365</v>
      </c>
      <c r="I7" s="12" t="s">
        <v>47</v>
      </c>
      <c r="J7" s="12">
        <v>92</v>
      </c>
      <c r="L7" s="12" t="s">
        <v>48</v>
      </c>
      <c r="M7" s="12">
        <v>30</v>
      </c>
    </row>
    <row r="8" spans="1:13">
      <c r="A8" s="12" t="s">
        <v>49</v>
      </c>
      <c r="B8" s="12" t="s">
        <v>16</v>
      </c>
      <c r="C8" s="12" t="s">
        <v>5</v>
      </c>
      <c r="D8" s="13">
        <v>9.2641000000000001E-2</v>
      </c>
      <c r="L8" s="12" t="s">
        <v>50</v>
      </c>
      <c r="M8" s="12">
        <v>31</v>
      </c>
    </row>
    <row r="9" spans="1:13">
      <c r="A9" s="12" t="s">
        <v>49</v>
      </c>
      <c r="B9" s="12" t="s">
        <v>16</v>
      </c>
      <c r="C9" s="12" t="s">
        <v>38</v>
      </c>
      <c r="D9" s="13">
        <v>9.2641000000000001E-2</v>
      </c>
      <c r="L9" s="12" t="s">
        <v>51</v>
      </c>
      <c r="M9" s="12">
        <v>30</v>
      </c>
    </row>
    <row r="10" spans="1:13">
      <c r="A10" s="12" t="s">
        <v>49</v>
      </c>
      <c r="B10" s="12" t="s">
        <v>17</v>
      </c>
      <c r="C10" s="12" t="s">
        <v>7</v>
      </c>
      <c r="D10" s="13">
        <v>0.45230799999999999</v>
      </c>
      <c r="L10" s="12" t="s">
        <v>52</v>
      </c>
      <c r="M10" s="12">
        <v>31</v>
      </c>
    </row>
    <row r="11" spans="1:13">
      <c r="A11" s="12" t="s">
        <v>53</v>
      </c>
      <c r="B11" s="12" t="s">
        <v>16</v>
      </c>
      <c r="C11" s="12" t="s">
        <v>7</v>
      </c>
      <c r="D11" s="13">
        <v>7.5384999999999994E-2</v>
      </c>
      <c r="L11" s="12" t="s">
        <v>54</v>
      </c>
      <c r="M11" s="12">
        <v>31</v>
      </c>
    </row>
    <row r="12" spans="1:13">
      <c r="A12" s="12" t="s">
        <v>53</v>
      </c>
      <c r="B12" s="12" t="s">
        <v>17</v>
      </c>
      <c r="C12" s="12" t="s">
        <v>5</v>
      </c>
      <c r="D12" s="13">
        <v>1.5440000000000001E-2</v>
      </c>
      <c r="L12" s="12" t="s">
        <v>55</v>
      </c>
      <c r="M12" s="12">
        <v>30</v>
      </c>
    </row>
    <row r="13" spans="1:13">
      <c r="L13" s="12" t="s">
        <v>56</v>
      </c>
      <c r="M13" s="12">
        <v>31</v>
      </c>
    </row>
    <row r="14" spans="1:13">
      <c r="L14" s="12" t="s">
        <v>57</v>
      </c>
      <c r="M14" s="12">
        <v>30</v>
      </c>
    </row>
    <row r="15" spans="1:13">
      <c r="L15" s="12" t="s">
        <v>58</v>
      </c>
      <c r="M15" s="12">
        <v>31</v>
      </c>
    </row>
  </sheetData>
  <mergeCells count="1">
    <mergeCell ref="A1:D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AC6981651CA534EA815B582938C1E0F" ma:contentTypeVersion="15" ma:contentTypeDescription="Create a new document." ma:contentTypeScope="" ma:versionID="1fb15d04bd086b34a37ef3d7430cd92a">
  <xsd:schema xmlns:xsd="http://www.w3.org/2001/XMLSchema" xmlns:xs="http://www.w3.org/2001/XMLSchema" xmlns:p="http://schemas.microsoft.com/office/2006/metadata/properties" xmlns:ns2="032b201e-b991-4097-bc54-3feb8119118f" xmlns:ns3="8b8f0ea3-8770-477e-83c6-d4f6da9ce49c" targetNamespace="http://schemas.microsoft.com/office/2006/metadata/properties" ma:root="true" ma:fieldsID="bc6893b4b2e2aa646541878442d0f782" ns2:_="" ns3:_="">
    <xsd:import namespace="032b201e-b991-4097-bc54-3feb8119118f"/>
    <xsd:import namespace="8b8f0ea3-8770-477e-83c6-d4f6da9ce49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32b201e-b991-4097-bc54-3feb8119118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51f68272-a0f6-4930-88e7-ab5b0bbd5a8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b8f0ea3-8770-477e-83c6-d4f6da9ce49c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48493f86-2c31-43c8-9534-03f53d607fcd}" ma:internalName="TaxCatchAll" ma:showField="CatchAllData" ma:web="8b8f0ea3-8770-477e-83c6-d4f6da9ce49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b8f0ea3-8770-477e-83c6-d4f6da9ce49c" xsi:nil="true"/>
    <lcf76f155ced4ddcb4097134ff3c332f xmlns="032b201e-b991-4097-bc54-3feb8119118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BCA633C1-9481-4742-9184-E12D8DC77E7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32b201e-b991-4097-bc54-3feb8119118f"/>
    <ds:schemaRef ds:uri="8b8f0ea3-8770-477e-83c6-d4f6da9ce49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DD02AEE-4F22-49C8-B794-80C8A9D452A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FB66678-5108-4E3F-A8DA-8459961C2B72}">
  <ds:schemaRefs>
    <ds:schemaRef ds:uri="http://schemas.microsoft.com/office/2006/documentManagement/types"/>
    <ds:schemaRef ds:uri="http://purl.org/dc/terms/"/>
    <ds:schemaRef ds:uri="http://purl.org/dc/dcmitype/"/>
    <ds:schemaRef ds:uri="http://schemas.openxmlformats.org/package/2006/metadata/core-properties"/>
    <ds:schemaRef ds:uri="032b201e-b991-4097-bc54-3feb8119118f"/>
    <ds:schemaRef ds:uri="http://purl.org/dc/elements/1.1/"/>
    <ds:schemaRef ds:uri="http://www.w3.org/XML/1998/namespace"/>
    <ds:schemaRef ds:uri="http://schemas.microsoft.com/office/infopath/2007/PartnerControls"/>
    <ds:schemaRef ds:uri="8b8f0ea3-8770-477e-83c6-d4f6da9ce49c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Calculator</vt:lpstr>
      <vt:lpstr>Tariff Data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Svetlin Berkov</dc:creator>
  <cp:keywords/>
  <dc:description/>
  <cp:lastModifiedBy>Slavi Ivanov</cp:lastModifiedBy>
  <cp:revision/>
  <dcterms:created xsi:type="dcterms:W3CDTF">2026-07-23T08:50:03Z</dcterms:created>
  <dcterms:modified xsi:type="dcterms:W3CDTF">2026-09-17T14:01:52Z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0x0101008AC6981651CA534EA815B582938C1E0F</vt:lpwstr>
  </property>
  <property fmtid="{D5CDD505-2E9C-101B-9397-08002B2CF9AE}" pid="3" name="MediaServiceImageTags">
    <vt:lpwstr/>
  </property>
</Properties>
</file>